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505" firstSheet="1" activeTab="1"/>
  </bookViews>
  <sheets>
    <sheet name="家事用部門 " sheetId="1" state="hidden" r:id="rId1"/>
    <sheet name="家事用以外の部門" sheetId="2" r:id="rId2"/>
  </sheets>
  <definedNames>
    <definedName name="_xlnm.Print_Area" localSheetId="1">'家事用以外の部門'!$A$1:$K$49</definedName>
  </definedNames>
  <calcPr fullCalcOnLoad="1"/>
</workbook>
</file>

<file path=xl/sharedStrings.xml><?xml version="1.0" encoding="utf-8"?>
<sst xmlns="http://schemas.openxmlformats.org/spreadsheetml/2006/main" count="125" uniqueCount="67">
  <si>
    <t>2ヵ月分の使用水量</t>
  </si>
  <si>
    <t>㎥</t>
  </si>
  <si>
    <t>水道料金</t>
  </si>
  <si>
    <t>下水道使用料</t>
  </si>
  <si>
    <t>基本料金</t>
  </si>
  <si>
    <t>口径</t>
  </si>
  <si>
    <t>従量料金（1㎥）</t>
  </si>
  <si>
    <t>1～10</t>
  </si>
  <si>
    <t>11～30</t>
  </si>
  <si>
    <t>31～50</t>
  </si>
  <si>
    <t>51～100</t>
  </si>
  <si>
    <t>101以上</t>
  </si>
  <si>
    <t>31～50㎥</t>
  </si>
  <si>
    <t>51～100㎥</t>
  </si>
  <si>
    <t>101㎥以上</t>
  </si>
  <si>
    <t>mm</t>
  </si>
  <si>
    <t>小計</t>
  </si>
  <si>
    <t>消費税</t>
  </si>
  <si>
    <t>計</t>
  </si>
  <si>
    <t>金額(円）</t>
  </si>
  <si>
    <t>9～50</t>
  </si>
  <si>
    <t>51～100</t>
  </si>
  <si>
    <t>101～300</t>
  </si>
  <si>
    <t>301以上</t>
  </si>
  <si>
    <t>（8㎥まで）</t>
  </si>
  <si>
    <t>従量料金(1㎥）</t>
  </si>
  <si>
    <t>下水道使用料（一般汚水）の料金表</t>
  </si>
  <si>
    <t>水量区分</t>
  </si>
  <si>
    <t>8㎥まで</t>
  </si>
  <si>
    <t>51～100㎥</t>
  </si>
  <si>
    <t>101～300㎥</t>
  </si>
  <si>
    <t>301㎥以上</t>
  </si>
  <si>
    <t>前1ヶ月の水量</t>
  </si>
  <si>
    <t>後1ヶ月の水量</t>
  </si>
  <si>
    <t>＝</t>
  </si>
  <si>
    <t>＋</t>
  </si>
  <si>
    <t>円</t>
  </si>
  <si>
    <t>2ヵ月分の請求金額</t>
  </si>
  <si>
    <t>11～30㎥</t>
  </si>
  <si>
    <t>合計（A)</t>
  </si>
  <si>
    <t>合計（B)</t>
  </si>
  <si>
    <t>水道料金（A）</t>
  </si>
  <si>
    <t>下水道使用料（B)</t>
  </si>
  <si>
    <t>1ヶ月目</t>
  </si>
  <si>
    <t>2ヶ月目</t>
  </si>
  <si>
    <t>1ヶ月目</t>
  </si>
  <si>
    <t>9～50㎥</t>
  </si>
  <si>
    <t>1～8</t>
  </si>
  <si>
    <t>9～15</t>
  </si>
  <si>
    <t>16～25</t>
  </si>
  <si>
    <t>26以上</t>
  </si>
  <si>
    <t>8㎥まで</t>
  </si>
  <si>
    <t>9～15㎥</t>
  </si>
  <si>
    <t>16～25㎥</t>
  </si>
  <si>
    <t>26㎥以上</t>
  </si>
  <si>
    <t>1ヶ月目の水量</t>
  </si>
  <si>
    <t>２ヶ月目の水量</t>
  </si>
  <si>
    <t>1ヶ月目</t>
  </si>
  <si>
    <t>2ヶ月目</t>
  </si>
  <si>
    <t>9～15㎥の計算</t>
  </si>
  <si>
    <t>「家事用部門」の水道料金及び下水道使用料の計算例</t>
  </si>
  <si>
    <t>家事用以外の部門の新水道料金表</t>
  </si>
  <si>
    <t>家事用部門の新水道料金表</t>
  </si>
  <si>
    <t>8㎥まで</t>
  </si>
  <si>
    <t>9～10㎥</t>
  </si>
  <si>
    <t>10㎥まで</t>
  </si>
  <si>
    <t>「家事用以外の部門」の水道料金及び下水道使用料の計算例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</si>
</sst>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HGP創英角ﾎﾟｯﾌﾟ体"/>
      <family val="3"/>
    </font>
    <font>
      <b/>
      <sz val="11"/>
      <color indexed="8"/>
      <name val="HGP創英角ﾎﾟｯﾌﾟ体"/>
      <family val="3"/>
    </font>
    <font>
      <sz val="9"/>
      <color indexed="8"/>
      <name val="ＭＳ Ｐゴシック"/>
      <family val="3"/>
    </font>
    <font>
      <sz val="12"/>
      <color indexed="8"/>
      <name val="HGP創英角ﾎﾟｯﾌﾟ体"/>
      <family val="3"/>
    </font>
    <font>
      <b/>
      <sz val="10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4"/>
      <color theme="1"/>
      <name val="HGP創英角ﾎﾟｯﾌﾟ体"/>
      <family val="3"/>
    </font>
    <font>
      <b/>
      <sz val="11"/>
      <color theme="1"/>
      <name val="HGP創英角ﾎﾟｯﾌﾟ体"/>
      <family val="3"/>
    </font>
    <font>
      <sz val="9"/>
      <color theme="1"/>
      <name val="Calibri"/>
      <family val="3"/>
    </font>
    <font>
      <sz val="12"/>
      <color theme="1"/>
      <name val="HGP創英角ﾎﾟｯﾌﾟ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 style="hair"/>
      <right style="thin"/>
      <top style="thin"/>
      <bottom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hair"/>
      <right style="thin"/>
      <top style="dotted"/>
      <bottom style="dotted"/>
    </border>
    <border>
      <left style="thin"/>
      <right/>
      <top/>
      <bottom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double"/>
      <right style="double"/>
      <top style="double"/>
      <bottom style="double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double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38" fontId="0" fillId="0" borderId="0" xfId="48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7" xfId="0" applyNumberFormat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 applyProtection="1">
      <alignment vertical="center"/>
      <protection/>
    </xf>
    <xf numFmtId="0" fontId="0" fillId="0" borderId="25" xfId="0" applyBorder="1" applyAlignment="1">
      <alignment vertical="center"/>
    </xf>
    <xf numFmtId="0" fontId="0" fillId="0" borderId="25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38" fontId="0" fillId="0" borderId="0" xfId="0" applyNumberFormat="1" applyBorder="1" applyAlignment="1">
      <alignment horizontal="center" vertical="center"/>
    </xf>
    <xf numFmtId="38" fontId="0" fillId="0" borderId="11" xfId="48" applyFont="1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38" fontId="0" fillId="0" borderId="26" xfId="48" applyFont="1" applyBorder="1" applyAlignment="1">
      <alignment vertical="center"/>
    </xf>
    <xf numFmtId="0" fontId="0" fillId="0" borderId="26" xfId="0" applyBorder="1" applyAlignment="1" applyProtection="1">
      <alignment vertical="center"/>
      <protection/>
    </xf>
    <xf numFmtId="38" fontId="0" fillId="0" borderId="27" xfId="48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38" fontId="0" fillId="0" borderId="29" xfId="48" applyFont="1" applyBorder="1" applyAlignment="1">
      <alignment vertical="center"/>
    </xf>
    <xf numFmtId="0" fontId="44" fillId="33" borderId="19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34" borderId="30" xfId="48" applyFont="1" applyFill="1" applyBorder="1" applyAlignment="1" applyProtection="1">
      <alignment vertical="center"/>
      <protection locked="0"/>
    </xf>
    <xf numFmtId="0" fontId="0" fillId="34" borderId="30" xfId="0" applyFill="1" applyBorder="1" applyAlignment="1" applyProtection="1">
      <alignment vertical="center"/>
      <protection locked="0"/>
    </xf>
    <xf numFmtId="0" fontId="4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38" fontId="0" fillId="0" borderId="13" xfId="0" applyNumberFormat="1" applyBorder="1" applyAlignment="1">
      <alignment horizontal="center" vertical="center"/>
    </xf>
    <xf numFmtId="38" fontId="0" fillId="0" borderId="35" xfId="0" applyNumberFormat="1" applyBorder="1" applyAlignment="1">
      <alignment horizontal="center" vertical="center"/>
    </xf>
    <xf numFmtId="38" fontId="0" fillId="0" borderId="36" xfId="0" applyNumberFormat="1" applyBorder="1" applyAlignment="1">
      <alignment horizontal="center" vertical="center"/>
    </xf>
    <xf numFmtId="0" fontId="42" fillId="0" borderId="0" xfId="0" applyFont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114300</xdr:rowOff>
    </xdr:from>
    <xdr:to>
      <xdr:col>18</xdr:col>
      <xdr:colOff>0</xdr:colOff>
      <xdr:row>23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6029325" y="523875"/>
          <a:ext cx="0" cy="3781425"/>
        </a:xfrm>
        <a:prstGeom prst="roundRect">
          <a:avLst/>
        </a:prstGeom>
        <a:solidFill>
          <a:srgbClr val="F2F2F2">
            <a:alpha val="43000"/>
          </a:srgbClr>
        </a:solidFill>
        <a:ln w="6350" cmpd="sng">
          <a:solidFill>
            <a:srgbClr val="A5A5A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342900</xdr:colOff>
      <xdr:row>26</xdr:row>
      <xdr:rowOff>114300</xdr:rowOff>
    </xdr:from>
    <xdr:to>
      <xdr:col>4</xdr:col>
      <xdr:colOff>342900</xdr:colOff>
      <xdr:row>28</xdr:row>
      <xdr:rowOff>95250</xdr:rowOff>
    </xdr:to>
    <xdr:sp>
      <xdr:nvSpPr>
        <xdr:cNvPr id="2" name="直線矢印コネクタ 2"/>
        <xdr:cNvSpPr>
          <a:spLocks/>
        </xdr:cNvSpPr>
      </xdr:nvSpPr>
      <xdr:spPr>
        <a:xfrm>
          <a:off x="2409825" y="5067300"/>
          <a:ext cx="0" cy="333375"/>
        </a:xfrm>
        <a:prstGeom prst="straightConnector1">
          <a:avLst/>
        </a:prstGeom>
        <a:noFill/>
        <a:ln w="41275" cmpd="sng">
          <a:solidFill>
            <a:srgbClr val="7F7F7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26</xdr:row>
      <xdr:rowOff>123825</xdr:rowOff>
    </xdr:from>
    <xdr:to>
      <xdr:col>7</xdr:col>
      <xdr:colOff>495300</xdr:colOff>
      <xdr:row>28</xdr:row>
      <xdr:rowOff>104775</xdr:rowOff>
    </xdr:to>
    <xdr:sp>
      <xdr:nvSpPr>
        <xdr:cNvPr id="3" name="直線矢印コネクタ 3"/>
        <xdr:cNvSpPr>
          <a:spLocks/>
        </xdr:cNvSpPr>
      </xdr:nvSpPr>
      <xdr:spPr>
        <a:xfrm>
          <a:off x="2724150" y="5076825"/>
          <a:ext cx="1676400" cy="333375"/>
        </a:xfrm>
        <a:prstGeom prst="straightConnector1">
          <a:avLst/>
        </a:prstGeom>
        <a:noFill/>
        <a:ln w="41275" cmpd="sng">
          <a:solidFill>
            <a:srgbClr val="7F7F7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104775</xdr:rowOff>
    </xdr:from>
    <xdr:to>
      <xdr:col>19</xdr:col>
      <xdr:colOff>0</xdr:colOff>
      <xdr:row>24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5991225" y="923925"/>
          <a:ext cx="0" cy="3581400"/>
        </a:xfrm>
        <a:prstGeom prst="roundRect">
          <a:avLst/>
        </a:prstGeom>
        <a:solidFill>
          <a:srgbClr val="F2F2F2">
            <a:alpha val="43000"/>
          </a:srgbClr>
        </a:solidFill>
        <a:ln w="6350" cmpd="sng">
          <a:solidFill>
            <a:srgbClr val="A5A5A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342900</xdr:colOff>
      <xdr:row>25</xdr:row>
      <xdr:rowOff>114300</xdr:rowOff>
    </xdr:from>
    <xdr:to>
      <xdr:col>4</xdr:col>
      <xdr:colOff>342900</xdr:colOff>
      <xdr:row>27</xdr:row>
      <xdr:rowOff>104775</xdr:rowOff>
    </xdr:to>
    <xdr:sp>
      <xdr:nvSpPr>
        <xdr:cNvPr id="2" name="直線矢印コネクタ 3"/>
        <xdr:cNvSpPr>
          <a:spLocks/>
        </xdr:cNvSpPr>
      </xdr:nvSpPr>
      <xdr:spPr>
        <a:xfrm>
          <a:off x="2400300" y="4876800"/>
          <a:ext cx="0" cy="361950"/>
        </a:xfrm>
        <a:prstGeom prst="straightConnector1">
          <a:avLst/>
        </a:prstGeom>
        <a:noFill/>
        <a:ln w="41275" cmpd="sng">
          <a:solidFill>
            <a:srgbClr val="7F7F7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495300</xdr:colOff>
      <xdr:row>25</xdr:row>
      <xdr:rowOff>57150</xdr:rowOff>
    </xdr:from>
    <xdr:to>
      <xdr:col>7</xdr:col>
      <xdr:colOff>381000</xdr:colOff>
      <xdr:row>27</xdr:row>
      <xdr:rowOff>38100</xdr:rowOff>
    </xdr:to>
    <xdr:sp>
      <xdr:nvSpPr>
        <xdr:cNvPr id="3" name="直線矢印コネクタ 5"/>
        <xdr:cNvSpPr>
          <a:spLocks/>
        </xdr:cNvSpPr>
      </xdr:nvSpPr>
      <xdr:spPr>
        <a:xfrm>
          <a:off x="2552700" y="4819650"/>
          <a:ext cx="1695450" cy="352425"/>
        </a:xfrm>
        <a:prstGeom prst="straightConnector1">
          <a:avLst/>
        </a:prstGeom>
        <a:noFill/>
        <a:ln w="41275" cmpd="sng">
          <a:solidFill>
            <a:srgbClr val="7F7F7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457200</xdr:colOff>
      <xdr:row>57</xdr:row>
      <xdr:rowOff>19050</xdr:rowOff>
    </xdr:from>
    <xdr:to>
      <xdr:col>8</xdr:col>
      <xdr:colOff>457200</xdr:colOff>
      <xdr:row>60</xdr:row>
      <xdr:rowOff>85725</xdr:rowOff>
    </xdr:to>
    <xdr:sp>
      <xdr:nvSpPr>
        <xdr:cNvPr id="4" name="爆発 2 2"/>
        <xdr:cNvSpPr>
          <a:spLocks/>
        </xdr:cNvSpPr>
      </xdr:nvSpPr>
      <xdr:spPr>
        <a:xfrm>
          <a:off x="1905000" y="10306050"/>
          <a:ext cx="3028950" cy="0"/>
        </a:xfrm>
        <a:prstGeom prst="irregularSeal2">
          <a:avLst/>
        </a:prstGeom>
        <a:gradFill rotWithShape="1">
          <a:gsLst>
            <a:gs pos="0">
              <a:srgbClr val="F18C55"/>
            </a:gs>
            <a:gs pos="50000">
              <a:srgbClr val="F67B28"/>
            </a:gs>
            <a:gs pos="100000">
              <a:srgbClr val="E56B17"/>
            </a:gs>
          </a:gsLst>
          <a:lin ang="5400000" scaled="1"/>
        </a:gradFill>
        <a:ln w="635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家事用適用せずの料金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6"/>
  <sheetViews>
    <sheetView showGridLines="0" view="pageLayout" workbookViewId="0" topLeftCell="A7">
      <selection activeCell="E27" sqref="E27"/>
    </sheetView>
  </sheetViews>
  <sheetFormatPr defaultColWidth="9.140625" defaultRowHeight="15"/>
  <cols>
    <col min="2" max="2" width="3.7109375" style="0" customWidth="1"/>
    <col min="3" max="3" width="9.00390625" style="0" customWidth="1"/>
    <col min="6" max="6" width="9.28125" style="0" bestFit="1" customWidth="1"/>
    <col min="10" max="10" width="4.421875" style="0" customWidth="1"/>
    <col min="12" max="20" width="0" style="0" hidden="1" customWidth="1"/>
  </cols>
  <sheetData>
    <row r="2" spans="2:9" ht="17.25">
      <c r="B2" s="57" t="s">
        <v>60</v>
      </c>
      <c r="C2" s="57"/>
      <c r="D2" s="57"/>
      <c r="E2" s="57"/>
      <c r="F2" s="57"/>
      <c r="G2" s="57"/>
      <c r="H2" s="57"/>
      <c r="I2" s="57"/>
    </row>
    <row r="3" spans="3:9" ht="17.25">
      <c r="C3" s="36"/>
      <c r="D3" s="36"/>
      <c r="E3" s="36"/>
      <c r="F3" s="36"/>
      <c r="G3" s="36"/>
      <c r="H3" s="36"/>
      <c r="I3" s="36"/>
    </row>
    <row r="5" ht="18" customHeight="1">
      <c r="C5" s="7" t="s">
        <v>62</v>
      </c>
    </row>
    <row r="6" spans="3:9" ht="18" customHeight="1">
      <c r="C6" s="58" t="s">
        <v>4</v>
      </c>
      <c r="D6" s="59"/>
      <c r="E6" s="58" t="s">
        <v>6</v>
      </c>
      <c r="F6" s="66"/>
      <c r="G6" s="66"/>
      <c r="H6" s="66"/>
      <c r="I6" s="39"/>
    </row>
    <row r="7" spans="3:9" ht="18" customHeight="1">
      <c r="C7" s="10" t="s">
        <v>5</v>
      </c>
      <c r="D7" s="10" t="s">
        <v>19</v>
      </c>
      <c r="E7" s="10" t="s">
        <v>47</v>
      </c>
      <c r="F7" s="10" t="s">
        <v>48</v>
      </c>
      <c r="G7" s="10" t="s">
        <v>49</v>
      </c>
      <c r="H7" s="38" t="s">
        <v>50</v>
      </c>
      <c r="I7" s="40"/>
    </row>
    <row r="8" spans="3:9" ht="13.5">
      <c r="C8" s="10">
        <v>13</v>
      </c>
      <c r="D8" s="44">
        <v>1000</v>
      </c>
      <c r="E8" s="60">
        <v>15</v>
      </c>
      <c r="F8" s="60">
        <v>150</v>
      </c>
      <c r="G8" s="60">
        <v>165</v>
      </c>
      <c r="H8" s="63">
        <v>190</v>
      </c>
      <c r="I8" s="41"/>
    </row>
    <row r="9" spans="3:9" ht="13.5">
      <c r="C9" s="10">
        <v>20</v>
      </c>
      <c r="D9" s="45">
        <v>1000</v>
      </c>
      <c r="E9" s="61"/>
      <c r="F9" s="61"/>
      <c r="G9" s="61"/>
      <c r="H9" s="64"/>
      <c r="I9" s="41"/>
    </row>
    <row r="10" spans="3:9" ht="13.5">
      <c r="C10" s="10">
        <v>25</v>
      </c>
      <c r="D10" s="45">
        <v>1000</v>
      </c>
      <c r="E10" s="61"/>
      <c r="F10" s="61"/>
      <c r="G10" s="61"/>
      <c r="H10" s="64"/>
      <c r="I10" s="41"/>
    </row>
    <row r="11" spans="3:9" ht="13.5">
      <c r="C11" s="10">
        <v>40</v>
      </c>
      <c r="D11" s="11">
        <v>4000</v>
      </c>
      <c r="E11" s="61"/>
      <c r="F11" s="60">
        <v>165</v>
      </c>
      <c r="G11" s="61"/>
      <c r="H11" s="64"/>
      <c r="I11" s="41"/>
    </row>
    <row r="12" spans="3:9" ht="13.5">
      <c r="C12" s="10">
        <v>50</v>
      </c>
      <c r="D12" s="11">
        <v>5400</v>
      </c>
      <c r="E12" s="61"/>
      <c r="F12" s="61"/>
      <c r="G12" s="61"/>
      <c r="H12" s="64"/>
      <c r="I12" s="41"/>
    </row>
    <row r="13" spans="3:9" ht="13.5">
      <c r="C13" s="10">
        <v>75</v>
      </c>
      <c r="D13" s="11">
        <v>7500</v>
      </c>
      <c r="E13" s="61"/>
      <c r="F13" s="61"/>
      <c r="G13" s="61"/>
      <c r="H13" s="64"/>
      <c r="I13" s="41"/>
    </row>
    <row r="14" spans="3:9" ht="13.5">
      <c r="C14" s="10">
        <v>100</v>
      </c>
      <c r="D14" s="11">
        <v>8800</v>
      </c>
      <c r="E14" s="61"/>
      <c r="F14" s="61"/>
      <c r="G14" s="61"/>
      <c r="H14" s="64"/>
      <c r="I14" s="41"/>
    </row>
    <row r="15" spans="3:9" ht="13.5">
      <c r="C15" s="10">
        <v>150</v>
      </c>
      <c r="D15" s="11">
        <v>13500</v>
      </c>
      <c r="E15" s="61"/>
      <c r="F15" s="61"/>
      <c r="G15" s="61"/>
      <c r="H15" s="64"/>
      <c r="I15" s="41"/>
    </row>
    <row r="16" spans="3:9" ht="13.5">
      <c r="C16" s="10">
        <v>200</v>
      </c>
      <c r="D16" s="11">
        <v>17600</v>
      </c>
      <c r="E16" s="62"/>
      <c r="F16" s="62"/>
      <c r="G16" s="62"/>
      <c r="H16" s="65"/>
      <c r="I16" s="41"/>
    </row>
    <row r="18" ht="13.5">
      <c r="C18" s="7" t="s">
        <v>26</v>
      </c>
    </row>
    <row r="19" spans="3:7" ht="13.5">
      <c r="C19" s="5" t="s">
        <v>4</v>
      </c>
      <c r="D19" s="58" t="s">
        <v>25</v>
      </c>
      <c r="E19" s="66"/>
      <c r="F19" s="66"/>
      <c r="G19" s="59"/>
    </row>
    <row r="20" spans="3:7" ht="13.5">
      <c r="C20" s="6" t="s">
        <v>24</v>
      </c>
      <c r="D20" s="2" t="s">
        <v>20</v>
      </c>
      <c r="E20" s="2" t="s">
        <v>10</v>
      </c>
      <c r="F20" s="2" t="s">
        <v>22</v>
      </c>
      <c r="G20" s="2" t="s">
        <v>23</v>
      </c>
    </row>
    <row r="21" spans="3:7" ht="13.5">
      <c r="C21" s="67">
        <v>1230</v>
      </c>
      <c r="D21" s="67">
        <v>175</v>
      </c>
      <c r="E21" s="67">
        <v>235</v>
      </c>
      <c r="F21" s="67">
        <v>295</v>
      </c>
      <c r="G21" s="67">
        <v>325</v>
      </c>
    </row>
    <row r="22" spans="3:7" ht="13.5">
      <c r="C22" s="67"/>
      <c r="D22" s="67"/>
      <c r="E22" s="67"/>
      <c r="F22" s="67"/>
      <c r="G22" s="67"/>
    </row>
    <row r="23" spans="3:7" ht="13.5">
      <c r="C23" s="14"/>
      <c r="D23" s="14"/>
      <c r="E23" s="14"/>
      <c r="F23" s="14"/>
      <c r="G23" s="14"/>
    </row>
    <row r="25" spans="13:15" ht="14.25" thickBot="1">
      <c r="M25" s="68" t="s">
        <v>59</v>
      </c>
      <c r="N25" s="68"/>
      <c r="O25" s="68"/>
    </row>
    <row r="26" spans="2:15" ht="24.75" customHeight="1" thickBot="1" thickTop="1">
      <c r="B26" s="69" t="s">
        <v>0</v>
      </c>
      <c r="C26" s="69"/>
      <c r="D26" s="70"/>
      <c r="E26" s="55">
        <v>16</v>
      </c>
      <c r="F26" t="s">
        <v>1</v>
      </c>
      <c r="G26" s="69" t="s">
        <v>5</v>
      </c>
      <c r="H26" s="70"/>
      <c r="I26" s="56">
        <v>13</v>
      </c>
      <c r="J26" t="s">
        <v>15</v>
      </c>
      <c r="M26" s="46"/>
      <c r="N26" s="46" t="s">
        <v>57</v>
      </c>
      <c r="O26" s="46" t="s">
        <v>58</v>
      </c>
    </row>
    <row r="27" spans="13:15" ht="14.25" thickTop="1">
      <c r="M27" s="48">
        <v>13</v>
      </c>
      <c r="N27" s="47">
        <f>IF($E$30&gt;=16,7*$F$8,IF($E$30&gt;=9,($E$30-8)*$F$8,IF($O$33&lt;16,0)))</f>
        <v>0</v>
      </c>
      <c r="O27" s="47">
        <f>IF($I$30&gt;=16,7*$F$8,IF($I$30&gt;=9,($I$30-8)*$F$8,IF($I$30&lt;16,0)))</f>
        <v>0</v>
      </c>
    </row>
    <row r="28" spans="13:15" ht="13.5">
      <c r="M28" s="48">
        <v>20</v>
      </c>
      <c r="N28" s="47">
        <f>IF($E$30&gt;=16,7*$F$8,IF($E$30&gt;=9,($E$30-8)*$F$8,IF($O$33&lt;16,0)))</f>
        <v>0</v>
      </c>
      <c r="O28" s="47">
        <f>IF($I$30&gt;=16,7*$F$8,IF($I$30&gt;=9,($I$30-8)*$F$8,IF($I$30&lt;16,0)))</f>
        <v>0</v>
      </c>
    </row>
    <row r="29" spans="13:15" ht="13.5">
      <c r="M29" s="48">
        <v>25</v>
      </c>
      <c r="N29" s="46">
        <f>IF($E$30&gt;=16,7*$F$8,IF($E$30&gt;=9,($E$30-8)*$F$8,IF($O$33&lt;16,0)))</f>
        <v>0</v>
      </c>
      <c r="O29" s="46">
        <f>IF($I$30&gt;=16,7*$F$8,IF($I$30&gt;=9,($I$30-8)*$F$8,IF($I$30&lt;16,0)))</f>
        <v>0</v>
      </c>
    </row>
    <row r="30" spans="3:15" ht="13.5">
      <c r="C30" s="68" t="s">
        <v>55</v>
      </c>
      <c r="D30" s="68"/>
      <c r="E30" s="34">
        <f>ROUNDUP(E26/2,0)</f>
        <v>8</v>
      </c>
      <c r="F30" t="s">
        <v>1</v>
      </c>
      <c r="G30" t="s">
        <v>56</v>
      </c>
      <c r="I30" s="34">
        <f>ROUNDDOWN(E26/2,0)</f>
        <v>8</v>
      </c>
      <c r="J30" t="s">
        <v>1</v>
      </c>
      <c r="M30" s="48">
        <v>40</v>
      </c>
      <c r="N30" s="46">
        <f aca="true" t="shared" si="0" ref="N30:N35">IF($E$30&gt;=16,7*$F$11,IF($E$30&gt;=9,($E$30-8)*$F$11,IF($O$33&lt;16,0)))</f>
        <v>0</v>
      </c>
      <c r="O30" s="46">
        <f aca="true" t="shared" si="1" ref="O30:O35">IF($I$30&gt;=16,7*$F$11,IF($I$30&gt;=9,($I$30-8)*$F$11,IF($I$30&lt;16,0)))</f>
        <v>0</v>
      </c>
    </row>
    <row r="31" spans="13:15" ht="13.5">
      <c r="M31" s="48">
        <v>50</v>
      </c>
      <c r="N31" s="46">
        <f t="shared" si="0"/>
        <v>0</v>
      </c>
      <c r="O31" s="46">
        <f t="shared" si="1"/>
        <v>0</v>
      </c>
    </row>
    <row r="32" spans="3:15" ht="18" customHeight="1">
      <c r="C32" s="8" t="s">
        <v>2</v>
      </c>
      <c r="G32" s="8" t="s">
        <v>3</v>
      </c>
      <c r="M32" s="48">
        <v>75</v>
      </c>
      <c r="N32" s="46">
        <f t="shared" si="0"/>
        <v>0</v>
      </c>
      <c r="O32" s="46">
        <f t="shared" si="1"/>
        <v>0</v>
      </c>
    </row>
    <row r="33" spans="3:15" ht="18" customHeight="1">
      <c r="C33" s="3" t="s">
        <v>27</v>
      </c>
      <c r="D33" s="35" t="s">
        <v>43</v>
      </c>
      <c r="E33" s="17" t="s">
        <v>44</v>
      </c>
      <c r="F33" s="37"/>
      <c r="G33" s="3" t="s">
        <v>27</v>
      </c>
      <c r="H33" s="35" t="s">
        <v>45</v>
      </c>
      <c r="I33" s="17" t="s">
        <v>44</v>
      </c>
      <c r="M33" s="48">
        <v>100</v>
      </c>
      <c r="N33" s="46">
        <f t="shared" si="0"/>
        <v>0</v>
      </c>
      <c r="O33" s="46">
        <f t="shared" si="1"/>
        <v>0</v>
      </c>
    </row>
    <row r="34" spans="3:15" ht="18" customHeight="1">
      <c r="C34" s="18" t="s">
        <v>4</v>
      </c>
      <c r="D34" s="19">
        <f>VLOOKUP(I26,C8:H16,2,FALSE)</f>
        <v>1000</v>
      </c>
      <c r="E34" s="20">
        <f>VLOOKUP(I26,C8:H16,2,)</f>
        <v>1000</v>
      </c>
      <c r="G34" s="18" t="s">
        <v>4</v>
      </c>
      <c r="H34" s="19">
        <f>C21</f>
        <v>1230</v>
      </c>
      <c r="I34" s="20">
        <f>C21</f>
        <v>1230</v>
      </c>
      <c r="M34" s="48">
        <v>150</v>
      </c>
      <c r="N34" s="46">
        <f t="shared" si="0"/>
        <v>0</v>
      </c>
      <c r="O34" s="46">
        <f t="shared" si="1"/>
        <v>0</v>
      </c>
    </row>
    <row r="35" spans="3:15" ht="18" customHeight="1">
      <c r="C35" s="24" t="s">
        <v>51</v>
      </c>
      <c r="D35" s="25">
        <f>IF(E30&gt;=8,8*E8,E30*E8)</f>
        <v>120</v>
      </c>
      <c r="E35" s="26">
        <f>IF(I30&gt;=8,8*E8,I30*E8)</f>
        <v>120</v>
      </c>
      <c r="G35" s="24" t="s">
        <v>28</v>
      </c>
      <c r="H35" s="25">
        <v>0</v>
      </c>
      <c r="I35" s="26">
        <v>0</v>
      </c>
      <c r="M35" s="48">
        <v>200</v>
      </c>
      <c r="N35" s="46">
        <f t="shared" si="0"/>
        <v>0</v>
      </c>
      <c r="O35" s="46">
        <f t="shared" si="1"/>
        <v>0</v>
      </c>
    </row>
    <row r="36" spans="3:9" ht="18" customHeight="1">
      <c r="C36" s="24" t="s">
        <v>52</v>
      </c>
      <c r="D36" s="25">
        <f>LOOKUP(I26,M27:M35,N27:N35)</f>
        <v>0</v>
      </c>
      <c r="E36" s="26">
        <f>LOOKUP(I26,M27:M35,O27:O35)</f>
        <v>0</v>
      </c>
      <c r="G36" s="24" t="s">
        <v>46</v>
      </c>
      <c r="H36" s="25">
        <f>IF(E30&gt;=51,42*D21,IF(E30&gt;=9,(E30-8)*D21,0))</f>
        <v>0</v>
      </c>
      <c r="I36" s="26">
        <f>IF(I30&gt;=51,42*D21,IF(I30&gt;=9,(I30-8)*D21,0))</f>
        <v>0</v>
      </c>
    </row>
    <row r="37" spans="3:9" ht="18" customHeight="1">
      <c r="C37" s="24" t="s">
        <v>53</v>
      </c>
      <c r="D37" s="25">
        <f>IF(E30&gt;=26,10*G8,IF(E30&gt;=16,(E30-15)*G8,IF(E30&lt;16,0)))</f>
        <v>0</v>
      </c>
      <c r="E37" s="26">
        <f>IF(I30&gt;=26,10*G8,IF(I30&gt;=16,(I30-15)*G8,IF(I30&lt;16,0)))</f>
        <v>0</v>
      </c>
      <c r="G37" s="24" t="s">
        <v>13</v>
      </c>
      <c r="H37" s="25">
        <f>IF(E30&gt;=101,E21*50,IF(E30&gt;=51,(E30-50)*E21,IF(E30&lt;51,0)))</f>
        <v>0</v>
      </c>
      <c r="I37" s="26">
        <f>IF(I30&gt;=101,E21*50,IF(I30&gt;=51,(I30-50)*E21,IF(I30&lt;51,0)))</f>
        <v>0</v>
      </c>
    </row>
    <row r="38" spans="3:9" ht="18" customHeight="1">
      <c r="C38" s="21" t="s">
        <v>54</v>
      </c>
      <c r="D38" s="22">
        <f>IF(E30&gt;=26,(E30-25)*H8,0)</f>
        <v>0</v>
      </c>
      <c r="E38" s="23">
        <f>IF(I30&gt;=26,(I30-25)*H8,0)</f>
        <v>0</v>
      </c>
      <c r="G38" s="24" t="s">
        <v>30</v>
      </c>
      <c r="H38" s="25">
        <f>IF(E30&gt;=301,295*200,IF(E30&gt;=101,(E30-100)*F21,IF(E30&lt;101,0)))</f>
        <v>0</v>
      </c>
      <c r="I38" s="26">
        <f>IF(I30&gt;=301,295*200,IF(I30&gt;=101,(I30-100)*F21,IF(I30&lt;101,0)))</f>
        <v>0</v>
      </c>
    </row>
    <row r="39" spans="3:9" ht="18" customHeight="1">
      <c r="C39" s="27" t="s">
        <v>16</v>
      </c>
      <c r="D39" s="19">
        <f>SUM(D34:D38)</f>
        <v>1120</v>
      </c>
      <c r="E39" s="20">
        <f>SUM(E34:E38)</f>
        <v>1120</v>
      </c>
      <c r="G39" s="21" t="s">
        <v>31</v>
      </c>
      <c r="H39" s="22">
        <f>IF(E30&gt;=301,(E30-300)*G21,0)</f>
        <v>0</v>
      </c>
      <c r="I39" s="23">
        <f>IF(I30&gt;=301,(I30-300)*G21,0)</f>
        <v>0</v>
      </c>
    </row>
    <row r="40" spans="3:9" ht="18" customHeight="1">
      <c r="C40" s="31" t="s">
        <v>17</v>
      </c>
      <c r="D40" s="32">
        <f>ROUNDDOWN(D39*0.1,0)</f>
        <v>112</v>
      </c>
      <c r="E40" s="33">
        <f>ROUNDDOWN(E39*0.1,0)</f>
        <v>112</v>
      </c>
      <c r="G40" s="27" t="s">
        <v>16</v>
      </c>
      <c r="H40" s="19">
        <f>SUM(H34:H39)</f>
        <v>1230</v>
      </c>
      <c r="I40" s="20">
        <f>SUM(I34:I39)</f>
        <v>1230</v>
      </c>
    </row>
    <row r="41" spans="3:9" ht="18" customHeight="1">
      <c r="C41" s="28" t="s">
        <v>18</v>
      </c>
      <c r="D41" s="29">
        <f>D39+D40</f>
        <v>1232</v>
      </c>
      <c r="E41" s="30">
        <f>E39+E40</f>
        <v>1232</v>
      </c>
      <c r="G41" s="31" t="s">
        <v>17</v>
      </c>
      <c r="H41" s="32">
        <f>ROUNDDOWN(H40*0.1,0)</f>
        <v>123</v>
      </c>
      <c r="I41" s="33">
        <f>ROUNDDOWN(I40*0.1,0)</f>
        <v>123</v>
      </c>
    </row>
    <row r="42" spans="3:9" ht="18" customHeight="1">
      <c r="C42" s="15" t="s">
        <v>39</v>
      </c>
      <c r="D42" s="71">
        <f>D41+E41</f>
        <v>2464</v>
      </c>
      <c r="E42" s="59"/>
      <c r="G42" s="28" t="s">
        <v>18</v>
      </c>
      <c r="H42" s="22">
        <f>H40+H41</f>
        <v>1353</v>
      </c>
      <c r="I42" s="23">
        <f>I40+I41</f>
        <v>1353</v>
      </c>
    </row>
    <row r="43" spans="7:9" ht="18" customHeight="1">
      <c r="G43" s="3" t="s">
        <v>40</v>
      </c>
      <c r="H43" s="71">
        <f>H42+I42</f>
        <v>2706</v>
      </c>
      <c r="I43" s="59"/>
    </row>
    <row r="44" spans="7:9" ht="18" customHeight="1">
      <c r="G44" s="42"/>
      <c r="H44" s="43"/>
      <c r="I44" s="42"/>
    </row>
    <row r="45" spans="4:8" ht="18" customHeight="1" thickBot="1">
      <c r="D45" s="37" t="s">
        <v>41</v>
      </c>
      <c r="F45" s="37" t="s">
        <v>42</v>
      </c>
      <c r="H45" s="13" t="s">
        <v>37</v>
      </c>
    </row>
    <row r="46" spans="3:10" ht="30.75" customHeight="1" thickBot="1">
      <c r="C46" s="9"/>
      <c r="D46" s="4">
        <f>D42</f>
        <v>2464</v>
      </c>
      <c r="E46" s="37" t="s">
        <v>35</v>
      </c>
      <c r="F46" s="4">
        <f>H43</f>
        <v>2706</v>
      </c>
      <c r="G46" s="37" t="s">
        <v>34</v>
      </c>
      <c r="H46" s="72">
        <f>D46+F46</f>
        <v>5170</v>
      </c>
      <c r="I46" s="73"/>
      <c r="J46" t="s">
        <v>36</v>
      </c>
    </row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/>
    <row r="220" ht="13.5" hidden="1"/>
    <row r="221" ht="13.5" hidden="1"/>
    <row r="222" ht="13.5" hidden="1"/>
    <row r="223" ht="13.5" hidden="1"/>
    <row r="224" ht="13.5" hidden="1"/>
    <row r="225" ht="13.5" hidden="1"/>
    <row r="226" ht="13.5" hidden="1"/>
    <row r="227" ht="13.5" hidden="1"/>
    <row r="228" ht="13.5" hidden="1"/>
    <row r="229" ht="13.5" hidden="1"/>
    <row r="230" ht="13.5" hidden="1"/>
    <row r="231" ht="13.5" hidden="1"/>
    <row r="232" ht="13.5" hidden="1"/>
    <row r="233" ht="13.5" hidden="1"/>
    <row r="234" ht="13.5" hidden="1"/>
    <row r="235" ht="13.5" hidden="1"/>
    <row r="236" ht="13.5" hidden="1"/>
    <row r="237" ht="13.5" hidden="1"/>
    <row r="238" ht="13.5" hidden="1"/>
    <row r="239" ht="13.5" hidden="1"/>
    <row r="240" ht="13.5" hidden="1"/>
    <row r="241" ht="13.5" hidden="1"/>
    <row r="242" ht="13.5" hidden="1"/>
    <row r="243" ht="13.5" hidden="1"/>
    <row r="244" ht="13.5" hidden="1"/>
    <row r="245" ht="13.5" hidden="1"/>
    <row r="246" ht="13.5" hidden="1"/>
    <row r="247" ht="13.5" hidden="1"/>
    <row r="248" ht="13.5" hidden="1"/>
    <row r="249" ht="13.5" hidden="1"/>
    <row r="250" ht="13.5" hidden="1"/>
    <row r="251" ht="13.5" hidden="1"/>
    <row r="252" ht="13.5" hidden="1"/>
    <row r="253" ht="13.5" hidden="1"/>
    <row r="254" ht="13.5" hidden="1"/>
    <row r="255" ht="13.5" hidden="1"/>
    <row r="256" ht="13.5" hidden="1"/>
    <row r="257" ht="13.5" hidden="1"/>
    <row r="258" ht="13.5" hidden="1"/>
    <row r="259" ht="13.5" hidden="1"/>
    <row r="260" ht="13.5" hidden="1"/>
    <row r="261" ht="13.5" hidden="1"/>
    <row r="262" ht="13.5" hidden="1"/>
    <row r="263" ht="13.5" hidden="1"/>
    <row r="264" ht="13.5" hidden="1"/>
    <row r="265" ht="13.5" hidden="1"/>
    <row r="266" ht="13.5" hidden="1"/>
    <row r="267" ht="13.5" hidden="1"/>
    <row r="268" ht="13.5" hidden="1"/>
    <row r="269" ht="13.5" hidden="1"/>
    <row r="270" ht="13.5" hidden="1"/>
    <row r="271" ht="13.5" hidden="1"/>
    <row r="272" ht="13.5" hidden="1"/>
    <row r="273" ht="13.5" hidden="1"/>
    <row r="274" ht="13.5" hidden="1"/>
    <row r="275" ht="13.5" hidden="1"/>
    <row r="276" ht="13.5" hidden="1"/>
    <row r="277" ht="13.5" hidden="1"/>
    <row r="278" ht="13.5" hidden="1"/>
    <row r="279" ht="13.5" hidden="1"/>
    <row r="280" ht="13.5" hidden="1"/>
    <row r="281" ht="13.5" hidden="1"/>
    <row r="282" ht="13.5" hidden="1"/>
    <row r="283" ht="13.5" hidden="1"/>
    <row r="284" ht="13.5" hidden="1"/>
    <row r="285" ht="13.5" hidden="1"/>
    <row r="286" ht="13.5" hidden="1"/>
    <row r="287" ht="13.5" hidden="1"/>
    <row r="288" ht="13.5" hidden="1"/>
    <row r="289" ht="13.5" hidden="1"/>
    <row r="290" ht="13.5" hidden="1"/>
    <row r="291" ht="13.5" hidden="1"/>
    <row r="292" ht="13.5" hidden="1"/>
    <row r="293" ht="13.5" hidden="1"/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ht="13.5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</sheetData>
  <sheetProtection sheet="1" objects="1" scenarios="1"/>
  <mergeCells count="21">
    <mergeCell ref="M25:O25"/>
    <mergeCell ref="B26:D26"/>
    <mergeCell ref="G26:H26"/>
    <mergeCell ref="C30:D30"/>
    <mergeCell ref="D42:E42"/>
    <mergeCell ref="H46:I46"/>
    <mergeCell ref="H43:I43"/>
    <mergeCell ref="D19:G19"/>
    <mergeCell ref="C21:C22"/>
    <mergeCell ref="D21:D22"/>
    <mergeCell ref="E21:E22"/>
    <mergeCell ref="F21:F22"/>
    <mergeCell ref="G21:G22"/>
    <mergeCell ref="B2:I2"/>
    <mergeCell ref="C6:D6"/>
    <mergeCell ref="E8:E16"/>
    <mergeCell ref="G8:G16"/>
    <mergeCell ref="H8:H16"/>
    <mergeCell ref="E6:H6"/>
    <mergeCell ref="F8:F10"/>
    <mergeCell ref="F11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&amp;C&amp;Z&amp;F&amp;R&amp;P ページ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45"/>
  <sheetViews>
    <sheetView showGridLines="0" tabSelected="1" view="pageLayout" workbookViewId="0" topLeftCell="A25">
      <selection activeCell="D46" sqref="D46"/>
    </sheetView>
  </sheetViews>
  <sheetFormatPr defaultColWidth="9.140625" defaultRowHeight="15"/>
  <cols>
    <col min="1" max="1" width="9.00390625" style="0" customWidth="1"/>
    <col min="2" max="2" width="3.7109375" style="0" customWidth="1"/>
    <col min="3" max="3" width="9.00390625" style="0" customWidth="1"/>
    <col min="6" max="7" width="9.00390625" style="0" customWidth="1"/>
    <col min="10" max="10" width="4.421875" style="0" customWidth="1"/>
    <col min="12" max="29" width="0" style="0" hidden="1" customWidth="1"/>
  </cols>
  <sheetData>
    <row r="2" spans="3:9" ht="17.25">
      <c r="C2" s="74" t="s">
        <v>66</v>
      </c>
      <c r="D2" s="74"/>
      <c r="E2" s="74"/>
      <c r="F2" s="74"/>
      <c r="G2" s="74"/>
      <c r="H2" s="74"/>
      <c r="I2" s="74"/>
    </row>
    <row r="3" spans="3:9" ht="17.25">
      <c r="C3" s="12"/>
      <c r="D3" s="12"/>
      <c r="E3" s="12"/>
      <c r="F3" s="12"/>
      <c r="G3" s="12"/>
      <c r="H3" s="12"/>
      <c r="I3" s="12"/>
    </row>
    <row r="5" ht="18" customHeight="1">
      <c r="C5" s="7" t="s">
        <v>61</v>
      </c>
    </row>
    <row r="6" spans="3:9" ht="18" customHeight="1">
      <c r="C6" s="58" t="s">
        <v>4</v>
      </c>
      <c r="D6" s="59"/>
      <c r="E6" s="75" t="s">
        <v>6</v>
      </c>
      <c r="F6" s="75"/>
      <c r="G6" s="75"/>
      <c r="H6" s="75"/>
      <c r="I6" s="76"/>
    </row>
    <row r="7" spans="3:9" ht="18" customHeight="1">
      <c r="C7" s="10" t="s">
        <v>5</v>
      </c>
      <c r="D7" s="10" t="s">
        <v>19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</row>
    <row r="8" spans="3:9" ht="13.5">
      <c r="C8" s="10">
        <v>13</v>
      </c>
      <c r="D8" s="45">
        <v>2600</v>
      </c>
      <c r="E8" s="60">
        <v>30</v>
      </c>
      <c r="F8" s="60">
        <v>190</v>
      </c>
      <c r="G8" s="60">
        <v>240</v>
      </c>
      <c r="H8" s="60">
        <v>300</v>
      </c>
      <c r="I8" s="60">
        <v>345</v>
      </c>
    </row>
    <row r="9" spans="3:9" ht="13.5">
      <c r="C9" s="10">
        <v>20</v>
      </c>
      <c r="D9" s="45">
        <v>2600</v>
      </c>
      <c r="E9" s="61"/>
      <c r="F9" s="61"/>
      <c r="G9" s="61"/>
      <c r="H9" s="61"/>
      <c r="I9" s="61"/>
    </row>
    <row r="10" spans="3:9" ht="13.5">
      <c r="C10" s="10">
        <v>25</v>
      </c>
      <c r="D10" s="45">
        <v>2600</v>
      </c>
      <c r="E10" s="61"/>
      <c r="F10" s="61"/>
      <c r="G10" s="61"/>
      <c r="H10" s="61"/>
      <c r="I10" s="61"/>
    </row>
    <row r="11" spans="3:9" ht="13.5">
      <c r="C11" s="10">
        <v>40</v>
      </c>
      <c r="D11" s="11">
        <v>6200</v>
      </c>
      <c r="E11" s="61"/>
      <c r="F11" s="61"/>
      <c r="G11" s="61"/>
      <c r="H11" s="61"/>
      <c r="I11" s="61"/>
    </row>
    <row r="12" spans="3:9" ht="13.5">
      <c r="C12" s="10">
        <v>50</v>
      </c>
      <c r="D12" s="11">
        <v>8200</v>
      </c>
      <c r="E12" s="61"/>
      <c r="F12" s="61"/>
      <c r="G12" s="61"/>
      <c r="H12" s="61"/>
      <c r="I12" s="61"/>
    </row>
    <row r="13" spans="3:9" ht="13.5">
      <c r="C13" s="10">
        <v>75</v>
      </c>
      <c r="D13" s="11">
        <v>14600</v>
      </c>
      <c r="E13" s="61"/>
      <c r="F13" s="61"/>
      <c r="G13" s="61"/>
      <c r="H13" s="61"/>
      <c r="I13" s="61"/>
    </row>
    <row r="14" spans="3:9" ht="13.5">
      <c r="C14" s="10">
        <v>100</v>
      </c>
      <c r="D14" s="11">
        <v>22200</v>
      </c>
      <c r="E14" s="61"/>
      <c r="F14" s="61"/>
      <c r="G14" s="61"/>
      <c r="H14" s="61"/>
      <c r="I14" s="61"/>
    </row>
    <row r="15" spans="3:9" ht="13.5">
      <c r="C15" s="10">
        <v>150</v>
      </c>
      <c r="D15" s="11">
        <v>28200</v>
      </c>
      <c r="E15" s="61"/>
      <c r="F15" s="61"/>
      <c r="G15" s="61"/>
      <c r="H15" s="61"/>
      <c r="I15" s="61"/>
    </row>
    <row r="16" spans="3:9" ht="13.5">
      <c r="C16" s="10">
        <v>200</v>
      </c>
      <c r="D16" s="11">
        <v>37200</v>
      </c>
      <c r="E16" s="62"/>
      <c r="F16" s="62"/>
      <c r="G16" s="62"/>
      <c r="H16" s="62"/>
      <c r="I16" s="62"/>
    </row>
    <row r="18" ht="13.5">
      <c r="C18" s="7" t="s">
        <v>26</v>
      </c>
    </row>
    <row r="19" spans="3:7" ht="13.5">
      <c r="C19" s="5" t="s">
        <v>4</v>
      </c>
      <c r="D19" s="58" t="s">
        <v>25</v>
      </c>
      <c r="E19" s="66"/>
      <c r="F19" s="66"/>
      <c r="G19" s="59"/>
    </row>
    <row r="20" spans="3:7" ht="13.5">
      <c r="C20" s="6" t="s">
        <v>24</v>
      </c>
      <c r="D20" s="2" t="s">
        <v>20</v>
      </c>
      <c r="E20" s="2" t="s">
        <v>21</v>
      </c>
      <c r="F20" s="2" t="s">
        <v>22</v>
      </c>
      <c r="G20" s="2" t="s">
        <v>23</v>
      </c>
    </row>
    <row r="21" spans="3:7" ht="13.5">
      <c r="C21" s="67">
        <v>1230</v>
      </c>
      <c r="D21" s="67">
        <v>175</v>
      </c>
      <c r="E21" s="67">
        <v>235</v>
      </c>
      <c r="F21" s="67">
        <v>295</v>
      </c>
      <c r="G21" s="67">
        <v>325</v>
      </c>
    </row>
    <row r="22" spans="3:7" ht="13.5">
      <c r="C22" s="67"/>
      <c r="D22" s="67"/>
      <c r="E22" s="67"/>
      <c r="F22" s="67"/>
      <c r="G22" s="67"/>
    </row>
    <row r="23" spans="3:7" ht="13.5">
      <c r="C23" s="14"/>
      <c r="D23" s="14"/>
      <c r="E23" s="14"/>
      <c r="F23" s="14"/>
      <c r="G23" s="14"/>
    </row>
    <row r="24" ht="14.25" thickBot="1"/>
    <row r="25" spans="2:10" ht="24.75" customHeight="1" thickBot="1" thickTop="1">
      <c r="B25" s="69" t="s">
        <v>0</v>
      </c>
      <c r="C25" s="69"/>
      <c r="D25" s="70"/>
      <c r="E25" s="55">
        <v>16</v>
      </c>
      <c r="F25" t="s">
        <v>1</v>
      </c>
      <c r="G25" s="69" t="s">
        <v>5</v>
      </c>
      <c r="H25" s="70"/>
      <c r="I25" s="56">
        <v>13</v>
      </c>
      <c r="J25" t="s">
        <v>15</v>
      </c>
    </row>
    <row r="26" ht="14.25" thickTop="1"/>
    <row r="29" spans="3:10" ht="13.5">
      <c r="C29" s="68" t="s">
        <v>32</v>
      </c>
      <c r="D29" s="68"/>
      <c r="E29" s="34">
        <f>ROUNDUP(E25/2,0)</f>
        <v>8</v>
      </c>
      <c r="F29" t="s">
        <v>1</v>
      </c>
      <c r="G29" t="s">
        <v>33</v>
      </c>
      <c r="I29" s="34">
        <f>ROUNDDOWN(E25/2,0)</f>
        <v>8</v>
      </c>
      <c r="J29" t="s">
        <v>1</v>
      </c>
    </row>
    <row r="31" spans="3:7" ht="18" customHeight="1">
      <c r="C31" s="8" t="s">
        <v>2</v>
      </c>
      <c r="G31" s="8" t="s">
        <v>3</v>
      </c>
    </row>
    <row r="32" spans="3:15" ht="18" customHeight="1">
      <c r="C32" s="3" t="s">
        <v>27</v>
      </c>
      <c r="D32" s="16" t="s">
        <v>43</v>
      </c>
      <c r="E32" s="17" t="s">
        <v>44</v>
      </c>
      <c r="F32" s="1"/>
      <c r="G32" s="3" t="s">
        <v>27</v>
      </c>
      <c r="H32" s="16" t="s">
        <v>45</v>
      </c>
      <c r="I32" s="17" t="s">
        <v>44</v>
      </c>
      <c r="M32" s="50" t="s">
        <v>63</v>
      </c>
      <c r="N32" s="25">
        <f>IF($E$29&lt;=8,$E$29*15,8*30)</f>
        <v>120</v>
      </c>
      <c r="O32" s="26">
        <f>IF($I$29&lt;9,$I$29*15,8*30)</f>
        <v>120</v>
      </c>
    </row>
    <row r="33" spans="3:15" ht="18" customHeight="1">
      <c r="C33" s="51" t="s">
        <v>4</v>
      </c>
      <c r="D33" s="52">
        <f>IF($E$29&lt;9,LOOKUP('家事用以外の部門'!I25,'家事用部門 '!C8:C16,'家事用部門 '!D8:D16),VLOOKUP(I25,C8:I16,2,FALSE))</f>
        <v>1000</v>
      </c>
      <c r="E33" s="49">
        <f>IF($I$29&lt;9,LOOKUP('家事用以外の部門'!I25,'家事用部門 '!C8:C16,'家事用部門 '!D8:D16),VLOOKUP(I25,C8:I16,2,FALSE))</f>
        <v>1000</v>
      </c>
      <c r="G33" s="18" t="s">
        <v>4</v>
      </c>
      <c r="H33" s="19">
        <f>C21</f>
        <v>1230</v>
      </c>
      <c r="I33" s="20">
        <f>C21</f>
        <v>1230</v>
      </c>
      <c r="M33" s="53" t="s">
        <v>64</v>
      </c>
      <c r="N33" s="25">
        <f>IF($E$29&gt;=11,2*$E$8,IF($E$29&gt;=9,($E$29-8)*$E$8,IF($E$29&lt;9,0)))</f>
        <v>0</v>
      </c>
      <c r="O33" s="25">
        <f>IF($I$29&gt;=11,2*$E$8,IF($I$29&gt;=9,($I$29-8)*$E$8,IF($I$29&lt;9,0)))</f>
        <v>0</v>
      </c>
    </row>
    <row r="34" spans="3:9" ht="18" customHeight="1">
      <c r="C34" s="50" t="s">
        <v>65</v>
      </c>
      <c r="D34" s="25">
        <f>N32+N33</f>
        <v>120</v>
      </c>
      <c r="E34" s="26">
        <f>O32+O33</f>
        <v>120</v>
      </c>
      <c r="G34" s="24" t="s">
        <v>28</v>
      </c>
      <c r="H34" s="25">
        <v>0</v>
      </c>
      <c r="I34" s="26">
        <v>0</v>
      </c>
    </row>
    <row r="35" spans="3:9" ht="18" customHeight="1">
      <c r="C35" s="24" t="s">
        <v>38</v>
      </c>
      <c r="D35" s="25">
        <f>IF(E29&gt;=31,20*F8,IF(E29&gt;=11,(E29-10)*F8,IF(E29&lt;11,0)))</f>
        <v>0</v>
      </c>
      <c r="E35" s="26">
        <f>IF(I29&gt;=31,20*F8,IF(I29&gt;=11,(I29-10)*F8,IF(I29&lt;11,0)))</f>
        <v>0</v>
      </c>
      <c r="G35" s="24" t="s">
        <v>46</v>
      </c>
      <c r="H35" s="25">
        <f>IF(E29&gt;=51,42*D21,IF(E29&gt;=9,(E29-8)*D21,0))</f>
        <v>0</v>
      </c>
      <c r="I35" s="26">
        <f>IF(I29&gt;=51,42*D21,IF(I29&gt;=9,(I29-8)*D21,0))</f>
        <v>0</v>
      </c>
    </row>
    <row r="36" spans="3:9" ht="18" customHeight="1">
      <c r="C36" s="24" t="s">
        <v>12</v>
      </c>
      <c r="D36" s="25">
        <f>IF(E29&gt;=51,20*G8,IF(E29&gt;=31,(E29-30)*G8,IF(E29&lt;31,0)))</f>
        <v>0</v>
      </c>
      <c r="E36" s="26">
        <f>IF(I29&gt;=51,20*G8,IF(I29&gt;=31,(I29-30)*G8,IF(I29&lt;31,0)))</f>
        <v>0</v>
      </c>
      <c r="G36" s="24" t="s">
        <v>29</v>
      </c>
      <c r="H36" s="25">
        <f>IF(E29&gt;=101,E21*50,IF(E29&gt;=51,(E29-50)*E21,IF(E29&lt;51,0)))</f>
        <v>0</v>
      </c>
      <c r="I36" s="26">
        <f>IF(I29&gt;=101,E21*50,IF(I29&gt;=51,(I29-50)*E21,IF(I29&lt;51,0)))</f>
        <v>0</v>
      </c>
    </row>
    <row r="37" spans="3:9" ht="18" customHeight="1">
      <c r="C37" s="24" t="s">
        <v>13</v>
      </c>
      <c r="D37" s="25">
        <f>IF(E29&gt;=101,50*H8,IF(E29&gt;=51,(E29-50)*300,IF(E29&lt;51,0)))</f>
        <v>0</v>
      </c>
      <c r="E37" s="26">
        <f>IF(I29&gt;=101,50*H8,IF(I29&gt;=51,(I29-50)*300,IF(I29&lt;51,0)))</f>
        <v>0</v>
      </c>
      <c r="G37" s="24" t="s">
        <v>30</v>
      </c>
      <c r="H37" s="25">
        <f>IF(E29&gt;=301,295*200,IF(E29&gt;=101,(E29-100)*F21,IF(E29&lt;101,0)))</f>
        <v>0</v>
      </c>
      <c r="I37" s="26">
        <f>IF(I29&gt;=301,295*200,IF(I29&gt;=101,(I29-100)*F21,IF(I29&lt;101,0)))</f>
        <v>0</v>
      </c>
    </row>
    <row r="38" spans="3:9" ht="18" customHeight="1">
      <c r="C38" s="21" t="s">
        <v>14</v>
      </c>
      <c r="D38" s="22">
        <f>IF(E29&gt;=101,(E29-100)*I8,0)</f>
        <v>0</v>
      </c>
      <c r="E38" s="23">
        <f>IF(I29&gt;=101,(I29-100)*I8,0)</f>
        <v>0</v>
      </c>
      <c r="G38" s="21" t="s">
        <v>31</v>
      </c>
      <c r="H38" s="22">
        <f>IF(E29&gt;=301,(E29-300)*G21,0)</f>
        <v>0</v>
      </c>
      <c r="I38" s="23">
        <f>IF(I29&gt;=301,(I29-300)*G21,0)</f>
        <v>0</v>
      </c>
    </row>
    <row r="39" spans="3:9" ht="18" customHeight="1">
      <c r="C39" s="27" t="s">
        <v>16</v>
      </c>
      <c r="D39" s="19">
        <f>SUM(D33:D38)</f>
        <v>1120</v>
      </c>
      <c r="E39" s="20">
        <f>SUM(E33:E38)</f>
        <v>1120</v>
      </c>
      <c r="G39" s="27" t="s">
        <v>16</v>
      </c>
      <c r="H39" s="19">
        <f>SUM(H33:H38)</f>
        <v>1230</v>
      </c>
      <c r="I39" s="20">
        <f>SUM(I33:I38)</f>
        <v>1230</v>
      </c>
    </row>
    <row r="40" spans="3:14" ht="18" customHeight="1">
      <c r="C40" s="31" t="s">
        <v>17</v>
      </c>
      <c r="D40" s="32">
        <f>ROUNDDOWN(D39*0.1,0)</f>
        <v>112</v>
      </c>
      <c r="E40" s="33">
        <f>ROUNDDOWN(E39*0.1,0)</f>
        <v>112</v>
      </c>
      <c r="G40" s="31" t="s">
        <v>17</v>
      </c>
      <c r="H40" s="32">
        <f>ROUNDDOWN(H39*0.1,0)</f>
        <v>123</v>
      </c>
      <c r="I40" s="33">
        <f>ROUNDDOWN(I39*0.1,0)</f>
        <v>123</v>
      </c>
      <c r="N40" s="54">
        <f>D39+E39</f>
        <v>2240</v>
      </c>
    </row>
    <row r="41" spans="3:9" ht="18" customHeight="1">
      <c r="C41" s="28" t="s">
        <v>18</v>
      </c>
      <c r="D41" s="29">
        <f>D39+D40</f>
        <v>1232</v>
      </c>
      <c r="E41" s="30">
        <f>E39+E40</f>
        <v>1232</v>
      </c>
      <c r="G41" s="28" t="s">
        <v>18</v>
      </c>
      <c r="H41" s="22">
        <f>H39+H40</f>
        <v>1353</v>
      </c>
      <c r="I41" s="23">
        <f>I39+I40</f>
        <v>1353</v>
      </c>
    </row>
    <row r="42" spans="3:9" ht="18" customHeight="1">
      <c r="C42" s="15" t="s">
        <v>39</v>
      </c>
      <c r="D42" s="71">
        <f>D41+E41</f>
        <v>2464</v>
      </c>
      <c r="E42" s="59"/>
      <c r="G42" s="3" t="s">
        <v>40</v>
      </c>
      <c r="H42" s="71">
        <f>H41+I41</f>
        <v>2706</v>
      </c>
      <c r="I42" s="59"/>
    </row>
    <row r="43" spans="7:9" ht="18" customHeight="1">
      <c r="G43" s="42"/>
      <c r="H43" s="43"/>
      <c r="I43" s="42"/>
    </row>
    <row r="44" spans="4:8" ht="18" customHeight="1" thickBot="1">
      <c r="D44" s="1" t="s">
        <v>41</v>
      </c>
      <c r="F44" s="1" t="s">
        <v>42</v>
      </c>
      <c r="H44" s="13" t="s">
        <v>37</v>
      </c>
    </row>
    <row r="45" spans="3:10" ht="18" customHeight="1" thickBot="1">
      <c r="C45" s="9"/>
      <c r="D45" s="4">
        <f>D42</f>
        <v>2464</v>
      </c>
      <c r="E45" s="1" t="s">
        <v>35</v>
      </c>
      <c r="F45" s="4">
        <f>H42</f>
        <v>2706</v>
      </c>
      <c r="G45" s="1" t="s">
        <v>34</v>
      </c>
      <c r="H45" s="72">
        <f>D45+F45</f>
        <v>5170</v>
      </c>
      <c r="I45" s="73"/>
      <c r="J45" t="s">
        <v>36</v>
      </c>
    </row>
    <row r="46" ht="18" customHeight="1"/>
    <row r="47" ht="30.75" customHeight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/>
    <row r="220" ht="13.5" hidden="1"/>
    <row r="221" ht="13.5" hidden="1"/>
    <row r="222" ht="13.5" hidden="1"/>
    <row r="223" ht="13.5" hidden="1"/>
    <row r="224" ht="13.5" hidden="1"/>
    <row r="225" ht="13.5" hidden="1"/>
    <row r="226" ht="13.5" hidden="1"/>
    <row r="227" ht="13.5" hidden="1"/>
    <row r="228" ht="13.5" hidden="1"/>
    <row r="229" ht="13.5" hidden="1"/>
    <row r="230" ht="13.5" hidden="1"/>
    <row r="231" ht="13.5" hidden="1"/>
    <row r="232" ht="13.5" hidden="1"/>
    <row r="233" ht="13.5" hidden="1"/>
    <row r="234" ht="13.5" hidden="1"/>
    <row r="235" ht="13.5" hidden="1"/>
    <row r="236" ht="13.5" hidden="1"/>
    <row r="237" ht="13.5" hidden="1"/>
    <row r="238" ht="13.5" hidden="1"/>
    <row r="239" ht="13.5" hidden="1"/>
    <row r="240" ht="13.5" hidden="1"/>
    <row r="241" ht="13.5" hidden="1"/>
    <row r="242" ht="13.5" hidden="1"/>
    <row r="243" ht="13.5" hidden="1"/>
    <row r="244" ht="13.5" hidden="1"/>
    <row r="245" ht="13.5" hidden="1"/>
    <row r="246" ht="13.5" hidden="1"/>
    <row r="247" ht="13.5" hidden="1"/>
    <row r="248" ht="13.5" hidden="1"/>
    <row r="249" ht="13.5" hidden="1"/>
    <row r="250" ht="13.5" hidden="1"/>
    <row r="251" ht="13.5" hidden="1"/>
    <row r="252" ht="13.5" hidden="1"/>
    <row r="253" ht="13.5" hidden="1"/>
    <row r="254" ht="13.5" hidden="1"/>
    <row r="255" ht="13.5" hidden="1"/>
    <row r="256" ht="13.5" hidden="1"/>
    <row r="257" ht="13.5" hidden="1"/>
    <row r="258" ht="13.5" hidden="1"/>
    <row r="259" ht="13.5" hidden="1"/>
    <row r="260" ht="13.5" hidden="1"/>
    <row r="261" ht="13.5" hidden="1"/>
    <row r="262" ht="13.5" hidden="1"/>
    <row r="263" ht="13.5" hidden="1"/>
    <row r="264" ht="13.5" hidden="1"/>
    <row r="265" ht="13.5" hidden="1"/>
    <row r="266" ht="13.5" hidden="1"/>
    <row r="267" ht="13.5" hidden="1"/>
    <row r="268" ht="13.5" hidden="1"/>
    <row r="269" ht="13.5" hidden="1"/>
    <row r="270" ht="13.5" hidden="1"/>
    <row r="271" ht="13.5" hidden="1"/>
    <row r="272" ht="13.5" hidden="1"/>
    <row r="273" ht="13.5" hidden="1"/>
    <row r="274" ht="13.5" hidden="1"/>
    <row r="275" ht="13.5" hidden="1"/>
    <row r="276" ht="13.5" hidden="1"/>
    <row r="277" ht="13.5" hidden="1"/>
    <row r="278" ht="13.5" hidden="1"/>
    <row r="279" ht="13.5" hidden="1"/>
    <row r="280" ht="13.5" hidden="1"/>
    <row r="281" ht="13.5" hidden="1"/>
    <row r="282" ht="13.5" hidden="1"/>
    <row r="283" ht="13.5" hidden="1"/>
    <row r="284" ht="13.5" hidden="1"/>
    <row r="285" ht="13.5" hidden="1"/>
    <row r="286" ht="13.5" hidden="1"/>
    <row r="287" ht="13.5" hidden="1"/>
    <row r="288" ht="13.5" hidden="1"/>
    <row r="289" ht="13.5" hidden="1"/>
    <row r="290" ht="13.5" hidden="1"/>
    <row r="291" ht="13.5" hidden="1"/>
    <row r="292" ht="13.5" hidden="1"/>
    <row r="293" ht="13.5" hidden="1"/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ht="13.5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</sheetData>
  <sheetProtection sheet="1" objects="1" scenarios="1"/>
  <mergeCells count="20">
    <mergeCell ref="H8:H16"/>
    <mergeCell ref="I8:I16"/>
    <mergeCell ref="D19:G19"/>
    <mergeCell ref="H42:I42"/>
    <mergeCell ref="C2:I2"/>
    <mergeCell ref="B25:D25"/>
    <mergeCell ref="G25:H25"/>
    <mergeCell ref="E6:I6"/>
    <mergeCell ref="C6:D6"/>
    <mergeCell ref="E8:E16"/>
    <mergeCell ref="F8:F16"/>
    <mergeCell ref="G8:G16"/>
    <mergeCell ref="H45:I45"/>
    <mergeCell ref="D42:E42"/>
    <mergeCell ref="C21:C22"/>
    <mergeCell ref="D21:D22"/>
    <mergeCell ref="E21:E22"/>
    <mergeCell ref="F21:F22"/>
    <mergeCell ref="G21:G22"/>
    <mergeCell ref="C29:D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 清和</dc:creator>
  <cp:keywords/>
  <dc:description/>
  <cp:lastModifiedBy>古川 裕太郎</cp:lastModifiedBy>
  <cp:lastPrinted>2020-02-05T08:09:58Z</cp:lastPrinted>
  <dcterms:created xsi:type="dcterms:W3CDTF">2019-10-23T23:35:03Z</dcterms:created>
  <dcterms:modified xsi:type="dcterms:W3CDTF">2020-02-05T08:10:02Z</dcterms:modified>
  <cp:category/>
  <cp:version/>
  <cp:contentType/>
  <cp:contentStatus/>
</cp:coreProperties>
</file>